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929" lockStructure="1"/>
  <bookViews>
    <workbookView xWindow="240" yWindow="96" windowWidth="15120" windowHeight="7740" tabRatio="810" activeTab="1"/>
  </bookViews>
  <sheets>
    <sheet name="1. Shares" sheetId="1" r:id="rId1"/>
    <sheet name="2. Treasury Bills" sheetId="2" r:id="rId2"/>
    <sheet name="3. Fixed Deposits" sheetId="3" r:id="rId3"/>
    <sheet name="4. Life insurance" sheetId="4" r:id="rId4"/>
    <sheet name="5. Book Publishing" sheetId="5" r:id="rId5"/>
    <sheet name="6. Nursery Biz" sheetId="6" r:id="rId6"/>
    <sheet name="7. Rentals" sheetId="7" r:id="rId7"/>
    <sheet name="8. Educn Insurance" sheetId="8" r:id="rId8"/>
    <sheet name="9. Other ideas" sheetId="9" r:id="rId9"/>
  </sheets>
  <definedNames>
    <definedName name="_xlnm.Print_Area" localSheetId="0">'1. Shares'!$A$1:$D$44</definedName>
    <definedName name="_xlnm.Print_Area" localSheetId="1">'2. Treasury Bills'!$A$1:$B$16</definedName>
    <definedName name="_xlnm.Print_Area" localSheetId="2">'3. Fixed Deposits'!$A$1:$B$12</definedName>
    <definedName name="_xlnm.Print_Area" localSheetId="3">'4. Life insurance'!$A$1:$F$12</definedName>
  </definedNames>
  <calcPr calcId="144525"/>
</workbook>
</file>

<file path=xl/calcChain.xml><?xml version="1.0" encoding="utf-8"?>
<calcChain xmlns="http://schemas.openxmlformats.org/spreadsheetml/2006/main">
  <c r="B43" i="1" l="1"/>
  <c r="C8" i="8"/>
  <c r="C6" i="8"/>
  <c r="C4" i="8"/>
  <c r="B15" i="7"/>
  <c r="B10" i="8" l="1"/>
  <c r="D8" i="8"/>
  <c r="D10" i="8" s="1"/>
  <c r="B11" i="7"/>
  <c r="B28" i="6" l="1"/>
  <c r="D8" i="4"/>
  <c r="D10" i="4"/>
  <c r="B10" i="4"/>
  <c r="C8" i="4"/>
  <c r="C6" i="4"/>
  <c r="B3" i="7"/>
  <c r="B14" i="7" s="1"/>
  <c r="B24" i="6"/>
  <c r="B12" i="6"/>
  <c r="B11" i="6"/>
  <c r="B10" i="6"/>
  <c r="B9" i="6"/>
  <c r="B8" i="6"/>
  <c r="B20" i="6"/>
  <c r="B21" i="6" s="1"/>
  <c r="B13" i="6"/>
  <c r="B7" i="6"/>
  <c r="B3" i="6"/>
  <c r="B4" i="6" s="1"/>
  <c r="B13" i="5"/>
  <c r="B12" i="5"/>
  <c r="B11" i="5"/>
  <c r="B10" i="5"/>
  <c r="B8" i="5"/>
  <c r="B3" i="5"/>
  <c r="B16" i="2"/>
  <c r="B15" i="2"/>
  <c r="B8" i="2"/>
  <c r="B13" i="2" s="1"/>
  <c r="B3" i="3"/>
  <c r="B10" i="3" s="1"/>
  <c r="B11" i="3" s="1"/>
  <c r="B12" i="3" s="1"/>
  <c r="B13" i="1"/>
  <c r="B23" i="1"/>
  <c r="B24" i="1" s="1"/>
  <c r="B25" i="1" s="1"/>
  <c r="B21" i="1"/>
  <c r="B20" i="1"/>
  <c r="B17" i="1"/>
  <c r="B15" i="1"/>
  <c r="B11" i="1"/>
  <c r="B9" i="1"/>
  <c r="B8" i="1"/>
  <c r="B16" i="7" l="1"/>
  <c r="B19" i="7" s="1"/>
  <c r="B16" i="6"/>
  <c r="B23" i="6" s="1"/>
  <c r="B25" i="6" s="1"/>
  <c r="B14" i="2"/>
</calcChain>
</file>

<file path=xl/sharedStrings.xml><?xml version="1.0" encoding="utf-8"?>
<sst xmlns="http://schemas.openxmlformats.org/spreadsheetml/2006/main" count="162" uniqueCount="146">
  <si>
    <t>Net amount for investment</t>
  </si>
  <si>
    <t>Case study 1: Investment in stocks (Umeme shares)</t>
  </si>
  <si>
    <t>Ugx</t>
  </si>
  <si>
    <t>Brokerage fees (per transaction) 1</t>
  </si>
  <si>
    <t>Total brokerage fees (1+2)</t>
  </si>
  <si>
    <t>Total number of shares bought in 2013</t>
  </si>
  <si>
    <t>Price per share in 2013</t>
  </si>
  <si>
    <t>Savings available to invest</t>
  </si>
  <si>
    <t>Total amount earned = dividends paid + value of shares after deducting broker's fees</t>
  </si>
  <si>
    <t>Value of 23421 shares each at 502/-</t>
  </si>
  <si>
    <t>Dividends paid out by UMEME in 2014</t>
  </si>
  <si>
    <t>Ugx per share</t>
  </si>
  <si>
    <t>Total income after 1 year</t>
  </si>
  <si>
    <t>Total returns</t>
  </si>
  <si>
    <t xml:space="preserve">Return on investment </t>
  </si>
  <si>
    <t>Decision: very profitable venture</t>
  </si>
  <si>
    <t>Price per share in 2014 (one year later)</t>
  </si>
  <si>
    <t>Value of shares / capital after 1 year</t>
  </si>
  <si>
    <t>shares</t>
  </si>
  <si>
    <t>Case study 2: Treasury Bills</t>
  </si>
  <si>
    <t>Brokerage fees (on transaction) 2</t>
  </si>
  <si>
    <t>Short term securities issued by Government</t>
  </si>
  <si>
    <t>No risk</t>
  </si>
  <si>
    <t>Duration 3 months, 6 months and 12 months</t>
  </si>
  <si>
    <t>Costs per transaction</t>
  </si>
  <si>
    <t xml:space="preserve">Requirements - open an account with stock brokers. Minimum required </t>
  </si>
  <si>
    <t>Return - fixed rate e.g. 5% for 3 months</t>
  </si>
  <si>
    <t>Total income at maturity</t>
  </si>
  <si>
    <t>Savings to invest</t>
  </si>
  <si>
    <t>Return on investment</t>
  </si>
  <si>
    <t>Return on investment (annual)</t>
  </si>
  <si>
    <t>Total costs (brokerage)</t>
  </si>
  <si>
    <t>Net income</t>
  </si>
  <si>
    <t>Capital available (fixed amount)</t>
  </si>
  <si>
    <t>Duration (12 months)</t>
  </si>
  <si>
    <t>Interest payable</t>
  </si>
  <si>
    <t xml:space="preserve">Requirements - open bank account </t>
  </si>
  <si>
    <t>Minimum fix deposit</t>
  </si>
  <si>
    <t>Income</t>
  </si>
  <si>
    <t>Income after 1 year</t>
  </si>
  <si>
    <t>Rate of return</t>
  </si>
  <si>
    <t>Life insurance (Policy Plan)</t>
  </si>
  <si>
    <t xml:space="preserve">Anticipated endowment </t>
  </si>
  <si>
    <t>Policy period (years)</t>
  </si>
  <si>
    <t>Savings available</t>
  </si>
  <si>
    <t>Book printing (100 pages)</t>
  </si>
  <si>
    <t>Price per book</t>
  </si>
  <si>
    <t>Period to publish (months)</t>
  </si>
  <si>
    <t>Total revenue</t>
  </si>
  <si>
    <t>Costs</t>
  </si>
  <si>
    <t>Total costs</t>
  </si>
  <si>
    <t>Profit</t>
  </si>
  <si>
    <t>NB: that excludes Amazon sales which I continue to get.</t>
  </si>
  <si>
    <t>Copies</t>
  </si>
  <si>
    <t>Sales commission</t>
  </si>
  <si>
    <t>Case study 3: Fixed deposits</t>
  </si>
  <si>
    <t>Case study 4: life insurance</t>
  </si>
  <si>
    <t>Case study 5: Book publishing about your experiences</t>
  </si>
  <si>
    <t>Case study 6: Small business - Nursery School, Shop, etc</t>
  </si>
  <si>
    <t>Nursery school</t>
  </si>
  <si>
    <t>Rent per year, first 3 years</t>
  </si>
  <si>
    <t>Utilities (lots of water &amp; power) monthly</t>
  </si>
  <si>
    <t>Supplies (paper, pens, eats)</t>
  </si>
  <si>
    <t>Annual</t>
  </si>
  <si>
    <t>Book keeping fees</t>
  </si>
  <si>
    <t>Total operating costs per year</t>
  </si>
  <si>
    <t>Number of children</t>
  </si>
  <si>
    <t>School fees per term</t>
  </si>
  <si>
    <t>Total revenue per term</t>
  </si>
  <si>
    <t>Total revenue per year</t>
  </si>
  <si>
    <t>Profits</t>
  </si>
  <si>
    <t>Loan interest (20%)</t>
  </si>
  <si>
    <t>Staff salary (2 teachers) + admin staf (2)</t>
  </si>
  <si>
    <t>Legal costs, license fees, etc</t>
  </si>
  <si>
    <t>Miscellaneous (first aid kit, cleaners, etc)</t>
  </si>
  <si>
    <t>Net profit/ (loss)</t>
  </si>
  <si>
    <t xml:space="preserve"> Excluding risks and your loosing the head i.e. your opportunity costs of tending to the biz</t>
  </si>
  <si>
    <t>Marketing costs ???????</t>
  </si>
  <si>
    <t>Case study 7: Real Estate development</t>
  </si>
  <si>
    <t>Bank loan - 20%</t>
  </si>
  <si>
    <t xml:space="preserve">Capital expenditure </t>
  </si>
  <si>
    <t>Land purchase (loan to buy land at 20%)</t>
  </si>
  <si>
    <t>Property development - 3 bedroomed</t>
  </si>
  <si>
    <t>Rental income per room</t>
  </si>
  <si>
    <t>Annual revenue</t>
  </si>
  <si>
    <t>Expenditure</t>
  </si>
  <si>
    <t>Net profits</t>
  </si>
  <si>
    <t>Property pays after a long period of time; payback period is 10-20 years!</t>
  </si>
  <si>
    <t>Monthly premium (Ugx)</t>
  </si>
  <si>
    <t>Annual premium (Ugx)</t>
  </si>
  <si>
    <t xml:space="preserve">Total investment over 10 years </t>
  </si>
  <si>
    <t>Sum Assured (if you die within 10 yrs)</t>
  </si>
  <si>
    <t>Minimum estimated maturity value (if you don’t die) (Ugx)</t>
  </si>
  <si>
    <t xml:space="preserve">Return on investment (annual) </t>
  </si>
  <si>
    <t>Return (loss) on investment</t>
  </si>
  <si>
    <t>Return on investment = negative</t>
  </si>
  <si>
    <t xml:space="preserve">ROI = </t>
  </si>
  <si>
    <t>Property maintainance</t>
  </si>
  <si>
    <t>Child education insurance</t>
  </si>
  <si>
    <t>Education insurance (Policy Plan)</t>
  </si>
  <si>
    <t>Case study 8: Child education insurance</t>
  </si>
  <si>
    <t>Mustapha's recommendation -- a must invest for you all!</t>
  </si>
  <si>
    <t>Key terms</t>
  </si>
  <si>
    <t>Securities Central Depository (SCD) is a system operated by the Uganda Stock Exchange</t>
  </si>
  <si>
    <t>Every shareholder or prospective SH must have a SCD account.</t>
  </si>
  <si>
    <t>Your securities will be deposited in that account; instead of paper share certificate</t>
  </si>
  <si>
    <t>Broker -- you must have a broker to by shares. They charge 2.1% breaks down as follows:</t>
  </si>
  <si>
    <t>Broker commission</t>
  </si>
  <si>
    <t>USE transaction levy</t>
  </si>
  <si>
    <t>CMA transaction levy</t>
  </si>
  <si>
    <t>Compesation fund</t>
  </si>
  <si>
    <t>SCD levy</t>
  </si>
  <si>
    <t>Guarantee fund</t>
  </si>
  <si>
    <t>Total fee per transaction done</t>
  </si>
  <si>
    <t>Investment ideas</t>
  </si>
  <si>
    <t>Avoid tying money in land. Consider investments</t>
  </si>
  <si>
    <t>based on your level of involvement &amp; flexibility + conflict of interest with your day job.</t>
  </si>
  <si>
    <t>Ideas</t>
  </si>
  <si>
    <t>Target</t>
  </si>
  <si>
    <t>Friends &amp; workmates</t>
  </si>
  <si>
    <t>Face to face; on-line</t>
  </si>
  <si>
    <t>Schools; homes, friends</t>
  </si>
  <si>
    <t>Direct delivery at the door</t>
  </si>
  <si>
    <t>Small businesses - out of CBD</t>
  </si>
  <si>
    <t>Website; social networks</t>
  </si>
  <si>
    <t>Channel/ marketing</t>
  </si>
  <si>
    <t>1. Jewelary shop</t>
  </si>
  <si>
    <t>2. Gift shop</t>
  </si>
  <si>
    <t>3. Produce (posho, etc to schools)</t>
  </si>
  <si>
    <t>4. Cleaning</t>
  </si>
  <si>
    <t>5. Your Nursery School field trips</t>
  </si>
  <si>
    <t>6. Children puzzles and fun games downloaded from Internet and sold to Nurseries</t>
  </si>
  <si>
    <t>7. Farm in the village - chicken or goats or piggery, etc</t>
  </si>
  <si>
    <t xml:space="preserve">8. Passion fruits and tomatoes sales </t>
  </si>
  <si>
    <t>9. Shop downtown -- co-invest with someone already there</t>
  </si>
  <si>
    <t>10. Sell your skills on-line (have personal website)</t>
  </si>
  <si>
    <t>don’t do jobs where you compete with your employer; if in doubt disclose!</t>
  </si>
  <si>
    <t>11. Mobile application for common challenges</t>
  </si>
  <si>
    <t>12. Outsourced secretarial services</t>
  </si>
  <si>
    <t>13. Graphics designing for corporates</t>
  </si>
  <si>
    <t>14. Printing of corporate wear</t>
  </si>
  <si>
    <t xml:space="preserve">15. Selling of eggs </t>
  </si>
  <si>
    <t>16. Supply of local chicken to select families</t>
  </si>
  <si>
    <t>17. Buying food from the super markets</t>
  </si>
  <si>
    <t>18. Outsourced accounting services</t>
  </si>
  <si>
    <t>And many more. We can do an investment appraisal for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</si>
</sst>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%"/>
    <numFmt numFmtId="166" formatCode="_-* #,##0_-;\-* #,##0_-;_-* &quot;-&quot;??_-;_-@_-"/>
    <numFmt numFmtId="167" formatCode="0.00000%"/>
    <numFmt numFmtId="168" formatCode="0.0000%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20"/>
      <color rgb="FF00B050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i/>
      <sz val="22"/>
      <color theme="1"/>
      <name val="Arial"/>
      <family val="2"/>
    </font>
    <font>
      <sz val="22"/>
      <color rgb="FF00B050"/>
      <name val="Arial"/>
      <family val="2"/>
    </font>
    <font>
      <sz val="10"/>
      <color rgb="FF00B050"/>
      <name val="Arial"/>
      <family val="2"/>
    </font>
    <font>
      <sz val="22"/>
      <name val="Arial"/>
      <family val="2"/>
    </font>
    <font>
      <sz val="10"/>
      <name val="Arial"/>
      <family val="2"/>
    </font>
    <font>
      <sz val="22"/>
      <color rgb="FFC00000"/>
      <name val="Arial"/>
      <family val="2"/>
    </font>
    <font>
      <i/>
      <sz val="22"/>
      <name val="Arial"/>
      <family val="2"/>
    </font>
    <font>
      <b/>
      <i/>
      <sz val="22"/>
      <color theme="1"/>
      <name val="Arial"/>
      <family val="2"/>
    </font>
    <font>
      <i/>
      <sz val="16"/>
      <color theme="1"/>
      <name val="Arial"/>
      <family val="2"/>
    </font>
    <font>
      <i/>
      <sz val="18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Font="1"/>
    <xf numFmtId="10" fontId="3" fillId="2" borderId="0" xfId="0" applyNumberFormat="1" applyFont="1" applyFill="1"/>
    <xf numFmtId="164" fontId="3" fillId="2" borderId="0" xfId="0" applyNumberFormat="1" applyFont="1" applyFill="1"/>
    <xf numFmtId="164" fontId="3" fillId="0" borderId="0" xfId="0" applyNumberFormat="1" applyFont="1"/>
    <xf numFmtId="0" fontId="3" fillId="2" borderId="0" xfId="0" applyFont="1" applyFill="1"/>
    <xf numFmtId="0" fontId="3" fillId="0" borderId="0" xfId="0" applyFont="1" applyAlignment="1">
      <alignment horizontal="right"/>
    </xf>
    <xf numFmtId="0" fontId="3" fillId="3" borderId="0" xfId="0" applyFont="1" applyFill="1"/>
    <xf numFmtId="164" fontId="4" fillId="0" borderId="0" xfId="0" applyNumberFormat="1" applyFont="1"/>
    <xf numFmtId="164" fontId="2" fillId="0" borderId="0" xfId="0" applyNumberFormat="1" applyFont="1"/>
    <xf numFmtId="0" fontId="5" fillId="0" borderId="0" xfId="0" applyFont="1"/>
    <xf numFmtId="165" fontId="2" fillId="3" borderId="0" xfId="2" applyNumberFormat="1" applyFont="1" applyFill="1"/>
    <xf numFmtId="0" fontId="6" fillId="0" borderId="0" xfId="0" applyFont="1"/>
    <xf numFmtId="0" fontId="7" fillId="0" borderId="0" xfId="0" applyFont="1"/>
    <xf numFmtId="10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9" fontId="3" fillId="0" borderId="0" xfId="0" applyNumberFormat="1" applyFont="1" applyAlignment="1">
      <alignment vertical="top"/>
    </xf>
    <xf numFmtId="166" fontId="3" fillId="3" borderId="0" xfId="0" applyNumberFormat="1" applyFont="1" applyFill="1" applyAlignment="1">
      <alignment vertical="top"/>
    </xf>
    <xf numFmtId="0" fontId="3" fillId="0" borderId="2" xfId="0" applyFont="1" applyBorder="1"/>
    <xf numFmtId="10" fontId="3" fillId="0" borderId="2" xfId="0" applyNumberFormat="1" applyFont="1" applyBorder="1"/>
    <xf numFmtId="0" fontId="3" fillId="0" borderId="2" xfId="0" applyFont="1" applyBorder="1" applyAlignment="1">
      <alignment wrapText="1"/>
    </xf>
    <xf numFmtId="10" fontId="3" fillId="0" borderId="2" xfId="2" applyNumberFormat="1" applyFont="1" applyBorder="1" applyAlignment="1">
      <alignment vertical="top"/>
    </xf>
    <xf numFmtId="0" fontId="3" fillId="0" borderId="0" xfId="0" applyFont="1" applyFill="1"/>
    <xf numFmtId="166" fontId="3" fillId="0" borderId="0" xfId="0" applyNumberFormat="1" applyFont="1" applyFill="1" applyAlignment="1">
      <alignment vertical="top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4" borderId="0" xfId="0" applyFont="1" applyFill="1"/>
    <xf numFmtId="0" fontId="5" fillId="0" borderId="0" xfId="0" applyFont="1" applyAlignment="1">
      <alignment horizontal="right"/>
    </xf>
    <xf numFmtId="9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6" fontId="5" fillId="0" borderId="0" xfId="1" applyNumberFormat="1" applyFont="1" applyAlignment="1">
      <alignment horizontal="right"/>
    </xf>
    <xf numFmtId="166" fontId="5" fillId="4" borderId="0" xfId="0" applyNumberFormat="1" applyFont="1" applyFill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1" xfId="0" applyFont="1" applyBorder="1"/>
    <xf numFmtId="0" fontId="5" fillId="0" borderId="2" xfId="0" applyFont="1" applyBorder="1"/>
    <xf numFmtId="166" fontId="5" fillId="0" borderId="2" xfId="0" applyNumberFormat="1" applyFont="1" applyBorder="1" applyAlignment="1">
      <alignment horizontal="right"/>
    </xf>
    <xf numFmtId="0" fontId="8" fillId="0" borderId="0" xfId="0" applyFont="1"/>
    <xf numFmtId="166" fontId="6" fillId="0" borderId="0" xfId="0" applyNumberFormat="1" applyFont="1"/>
    <xf numFmtId="0" fontId="6" fillId="0" borderId="2" xfId="0" applyFont="1" applyBorder="1"/>
    <xf numFmtId="0" fontId="8" fillId="0" borderId="2" xfId="0" applyFont="1" applyBorder="1"/>
    <xf numFmtId="0" fontId="9" fillId="0" borderId="0" xfId="0" applyFont="1"/>
    <xf numFmtId="0" fontId="6" fillId="0" borderId="0" xfId="0" applyFont="1" applyAlignment="1">
      <alignment horizontal="right" vertical="top"/>
    </xf>
    <xf numFmtId="164" fontId="6" fillId="0" borderId="2" xfId="0" applyNumberFormat="1" applyFont="1" applyBorder="1" applyAlignment="1">
      <alignment horizontal="right" vertical="top"/>
    </xf>
    <xf numFmtId="166" fontId="6" fillId="0" borderId="0" xfId="1" applyNumberFormat="1" applyFont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9" fontId="6" fillId="0" borderId="0" xfId="0" applyNumberFormat="1" applyFont="1" applyAlignment="1">
      <alignment horizontal="right" vertical="top"/>
    </xf>
    <xf numFmtId="166" fontId="8" fillId="0" borderId="2" xfId="0" applyNumberFormat="1" applyFont="1" applyBorder="1" applyAlignment="1">
      <alignment horizontal="right" vertical="top"/>
    </xf>
    <xf numFmtId="0" fontId="6" fillId="2" borderId="0" xfId="0" applyFont="1" applyFill="1"/>
    <xf numFmtId="166" fontId="6" fillId="2" borderId="0" xfId="0" applyNumberFormat="1" applyFont="1" applyFill="1" applyAlignment="1">
      <alignment horizontal="right" vertical="top"/>
    </xf>
    <xf numFmtId="0" fontId="6" fillId="0" borderId="0" xfId="0" applyFont="1" applyBorder="1"/>
    <xf numFmtId="164" fontId="6" fillId="0" borderId="0" xfId="0" applyNumberFormat="1" applyFont="1" applyBorder="1" applyAlignment="1">
      <alignment horizontal="right" vertical="top"/>
    </xf>
    <xf numFmtId="166" fontId="6" fillId="0" borderId="0" xfId="0" applyNumberFormat="1" applyFont="1" applyBorder="1" applyAlignment="1">
      <alignment horizontal="right" vertical="top"/>
    </xf>
    <xf numFmtId="166" fontId="6" fillId="0" borderId="2" xfId="0" applyNumberFormat="1" applyFont="1" applyBorder="1" applyAlignment="1">
      <alignment horizontal="right" vertical="top"/>
    </xf>
    <xf numFmtId="0" fontId="6" fillId="2" borderId="0" xfId="0" applyFont="1" applyFill="1" applyBorder="1"/>
    <xf numFmtId="166" fontId="6" fillId="2" borderId="0" xfId="0" applyNumberFormat="1" applyFont="1" applyFill="1" applyBorder="1" applyAlignment="1">
      <alignment horizontal="right" vertical="top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166" fontId="12" fillId="0" borderId="0" xfId="0" applyNumberFormat="1" applyFont="1" applyFill="1" applyBorder="1" applyAlignment="1">
      <alignment horizontal="right" vertical="top"/>
    </xf>
    <xf numFmtId="0" fontId="13" fillId="0" borderId="0" xfId="0" applyFont="1" applyFill="1"/>
    <xf numFmtId="0" fontId="14" fillId="0" borderId="0" xfId="0" applyFont="1" applyFill="1" applyBorder="1"/>
    <xf numFmtId="166" fontId="14" fillId="0" borderId="0" xfId="0" applyNumberFormat="1" applyFont="1" applyFill="1" applyBorder="1" applyAlignment="1">
      <alignment horizontal="right" vertical="top"/>
    </xf>
    <xf numFmtId="0" fontId="9" fillId="0" borderId="0" xfId="0" applyFont="1" applyBorder="1"/>
    <xf numFmtId="0" fontId="12" fillId="5" borderId="0" xfId="0" applyFont="1" applyFill="1" applyBorder="1"/>
    <xf numFmtId="166" fontId="12" fillId="5" borderId="0" xfId="0" applyNumberFormat="1" applyFont="1" applyFill="1" applyBorder="1" applyAlignment="1">
      <alignment horizontal="right" vertical="top"/>
    </xf>
    <xf numFmtId="0" fontId="1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 vertical="top"/>
    </xf>
    <xf numFmtId="0" fontId="0" fillId="0" borderId="0" xfId="0" applyFill="1"/>
    <xf numFmtId="166" fontId="6" fillId="0" borderId="0" xfId="1" applyNumberFormat="1" applyFont="1" applyFill="1" applyAlignment="1">
      <alignment horizontal="right" vertical="top"/>
    </xf>
    <xf numFmtId="166" fontId="6" fillId="0" borderId="0" xfId="0" applyNumberFormat="1" applyFont="1" applyFill="1" applyAlignment="1">
      <alignment horizontal="right" vertical="top"/>
    </xf>
    <xf numFmtId="9" fontId="6" fillId="0" borderId="0" xfId="0" applyNumberFormat="1" applyFont="1" applyFill="1" applyAlignment="1">
      <alignment horizontal="right" vertical="top"/>
    </xf>
    <xf numFmtId="165" fontId="6" fillId="0" borderId="0" xfId="2" applyNumberFormat="1" applyFont="1" applyFill="1" applyAlignment="1">
      <alignment horizontal="right" vertical="top"/>
    </xf>
    <xf numFmtId="0" fontId="9" fillId="0" borderId="0" xfId="0" applyFont="1" applyFill="1"/>
    <xf numFmtId="0" fontId="8" fillId="0" borderId="0" xfId="0" applyFont="1" applyFill="1" applyBorder="1"/>
    <xf numFmtId="166" fontId="8" fillId="0" borderId="0" xfId="0" applyNumberFormat="1" applyFont="1" applyFill="1" applyBorder="1" applyAlignment="1">
      <alignment horizontal="right" vertical="top"/>
    </xf>
    <xf numFmtId="0" fontId="14" fillId="0" borderId="0" xfId="0" applyFont="1" applyBorder="1"/>
    <xf numFmtId="166" fontId="14" fillId="0" borderId="0" xfId="0" applyNumberFormat="1" applyFont="1" applyBorder="1" applyAlignment="1">
      <alignment horizontal="right" vertical="top"/>
    </xf>
    <xf numFmtId="0" fontId="16" fillId="0" borderId="0" xfId="0" applyFont="1" applyBorder="1"/>
    <xf numFmtId="0" fontId="6" fillId="0" borderId="0" xfId="0" applyFont="1" applyFill="1" applyBorder="1"/>
    <xf numFmtId="166" fontId="6" fillId="0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8" fillId="3" borderId="0" xfId="0" applyFont="1" applyFill="1"/>
    <xf numFmtId="166" fontId="8" fillId="3" borderId="0" xfId="0" applyNumberFormat="1" applyFont="1" applyFill="1"/>
    <xf numFmtId="166" fontId="6" fillId="0" borderId="0" xfId="1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0" fontId="6" fillId="6" borderId="0" xfId="0" applyFont="1" applyFill="1" applyAlignment="1">
      <alignment horizontal="left" vertical="top" wrapText="1"/>
    </xf>
    <xf numFmtId="167" fontId="6" fillId="0" borderId="2" xfId="2" applyNumberFormat="1" applyFont="1" applyBorder="1"/>
    <xf numFmtId="10" fontId="5" fillId="6" borderId="1" xfId="2" applyNumberFormat="1" applyFont="1" applyFill="1" applyBorder="1" applyAlignment="1">
      <alignment horizontal="right"/>
    </xf>
    <xf numFmtId="10" fontId="8" fillId="6" borderId="2" xfId="2" applyNumberFormat="1" applyFont="1" applyFill="1" applyBorder="1"/>
    <xf numFmtId="165" fontId="6" fillId="6" borderId="0" xfId="2" applyNumberFormat="1" applyFont="1" applyFill="1" applyAlignment="1">
      <alignment horizontal="right" vertical="top"/>
    </xf>
    <xf numFmtId="10" fontId="6" fillId="0" borderId="0" xfId="2" applyNumberFormat="1" applyFont="1" applyFill="1" applyAlignment="1">
      <alignment horizontal="right" vertical="top"/>
    </xf>
    <xf numFmtId="0" fontId="3" fillId="0" borderId="3" xfId="0" applyFont="1" applyBorder="1"/>
    <xf numFmtId="0" fontId="3" fillId="0" borderId="4" xfId="0" applyFont="1" applyBorder="1"/>
    <xf numFmtId="168" fontId="6" fillId="0" borderId="0" xfId="2" applyNumberFormat="1" applyFont="1" applyBorder="1" applyAlignment="1">
      <alignment horizontal="right" vertical="top"/>
    </xf>
    <xf numFmtId="0" fontId="17" fillId="0" borderId="0" xfId="0" applyFont="1"/>
    <xf numFmtId="0" fontId="18" fillId="2" borderId="0" xfId="0" applyFont="1" applyFill="1"/>
    <xf numFmtId="0" fontId="18" fillId="0" borderId="0" xfId="0" applyFont="1"/>
    <xf numFmtId="0" fontId="19" fillId="0" borderId="0" xfId="0" applyFont="1" applyAlignment="1">
      <alignment horizontal="left" vertical="center" readingOrder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0</xdr:row>
      <xdr:rowOff>22625</xdr:rowOff>
    </xdr:from>
    <xdr:to>
      <xdr:col>7</xdr:col>
      <xdr:colOff>94229</xdr:colOff>
      <xdr:row>16</xdr:row>
      <xdr:rowOff>123199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3725" y="22625"/>
          <a:ext cx="6876029" cy="4215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10886</xdr:colOff>
      <xdr:row>4</xdr:row>
      <xdr:rowOff>228600</xdr:rowOff>
    </xdr:from>
    <xdr:to>
      <xdr:col>2</xdr:col>
      <xdr:colOff>10886</xdr:colOff>
      <xdr:row>15</xdr:row>
      <xdr:rowOff>468086</xdr:rowOff>
    </xdr:to>
    <xdr:sp macro="" textlink="">
      <xdr:nvSpPr>
        <xdr:cNvPr id="2" name="TextBox 1"/>
        <xdr:cNvSpPr txBox="1"/>
      </xdr:nvSpPr>
      <xdr:spPr>
        <a:xfrm>
          <a:off x="2645229" y="1306286"/>
          <a:ext cx="1741714" cy="3886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What to get complete analysis?</a:t>
          </a:r>
        </a:p>
        <a:p>
          <a:endParaRPr lang="en-US" sz="1100"/>
        </a:p>
        <a:p>
          <a:r>
            <a:rPr lang="en-US" sz="1100"/>
            <a:t>Send mobile</a:t>
          </a:r>
          <a:r>
            <a:rPr lang="en-US" sz="1100" baseline="0"/>
            <a:t> money, Ugx. 100,000  to 0782610333 for unlock key to remove this message</a:t>
          </a:r>
          <a:endParaRPr lang="en-US" sz="1100"/>
        </a:p>
      </xdr:txBody>
    </xdr:sp>
    <xdr:clientData/>
  </xdr:twoCellAnchor>
  <xdr:twoCellAnchor>
    <xdr:from>
      <xdr:col>0</xdr:col>
      <xdr:colOff>21771</xdr:colOff>
      <xdr:row>7</xdr:row>
      <xdr:rowOff>65314</xdr:rowOff>
    </xdr:from>
    <xdr:to>
      <xdr:col>0</xdr:col>
      <xdr:colOff>2558143</xdr:colOff>
      <xdr:row>9</xdr:row>
      <xdr:rowOff>141514</xdr:rowOff>
    </xdr:to>
    <xdr:sp macro="" textlink="">
      <xdr:nvSpPr>
        <xdr:cNvPr id="3" name="TextBox 2"/>
        <xdr:cNvSpPr txBox="1"/>
      </xdr:nvSpPr>
      <xdr:spPr>
        <a:xfrm>
          <a:off x="21771" y="1926771"/>
          <a:ext cx="2536372" cy="1110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1774371</xdr:colOff>
      <xdr:row>1</xdr:row>
      <xdr:rowOff>217714</xdr:rowOff>
    </xdr:from>
    <xdr:to>
      <xdr:col>2</xdr:col>
      <xdr:colOff>43543</xdr:colOff>
      <xdr:row>12</xdr:row>
      <xdr:rowOff>43542</xdr:rowOff>
    </xdr:to>
    <xdr:sp macro="" textlink="">
      <xdr:nvSpPr>
        <xdr:cNvPr id="2" name="TextBox 1"/>
        <xdr:cNvSpPr txBox="1"/>
      </xdr:nvSpPr>
      <xdr:spPr>
        <a:xfrm>
          <a:off x="1774371" y="511628"/>
          <a:ext cx="3722915" cy="30588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What to get complete analysis?</a:t>
          </a:r>
        </a:p>
        <a:p>
          <a:endParaRPr lang="en-US" sz="1100"/>
        </a:p>
        <a:p>
          <a:r>
            <a:rPr lang="en-US" sz="1100"/>
            <a:t>Send mobile</a:t>
          </a:r>
          <a:r>
            <a:rPr lang="en-US" sz="1100" baseline="0"/>
            <a:t> money, Ugx. 100,000  to 0782610333 for unlock key to remove this message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2</xdr:row>
      <xdr:rowOff>45720</xdr:rowOff>
    </xdr:from>
    <xdr:to>
      <xdr:col>1</xdr:col>
      <xdr:colOff>1955074</xdr:colOff>
      <xdr:row>13</xdr:row>
      <xdr:rowOff>60960</xdr:rowOff>
    </xdr:to>
    <xdr:sp macro="" textlink="">
      <xdr:nvSpPr>
        <xdr:cNvPr id="2" name="TextBox 1"/>
        <xdr:cNvSpPr txBox="1"/>
      </xdr:nvSpPr>
      <xdr:spPr>
        <a:xfrm>
          <a:off x="1295400" y="762000"/>
          <a:ext cx="5445034" cy="3886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What to get complete analysis?</a:t>
          </a:r>
        </a:p>
        <a:p>
          <a:endParaRPr lang="en-US" sz="1100"/>
        </a:p>
        <a:p>
          <a:r>
            <a:rPr lang="en-US" sz="1100"/>
            <a:t>Send mobile</a:t>
          </a:r>
          <a:r>
            <a:rPr lang="en-US" sz="1100" baseline="0"/>
            <a:t> money, Ugx. 100,000  to 0782610333 for unlock key to remove this message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5</xdr:row>
      <xdr:rowOff>228600</xdr:rowOff>
    </xdr:from>
    <xdr:to>
      <xdr:col>1</xdr:col>
      <xdr:colOff>2152650</xdr:colOff>
      <xdr:row>28</xdr:row>
      <xdr:rowOff>19050</xdr:rowOff>
    </xdr:to>
    <xdr:sp macro="" textlink="">
      <xdr:nvSpPr>
        <xdr:cNvPr id="2" name="TextBox 1"/>
        <xdr:cNvSpPr txBox="1"/>
      </xdr:nvSpPr>
      <xdr:spPr>
        <a:xfrm>
          <a:off x="552450" y="1962150"/>
          <a:ext cx="6858000" cy="7734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/>
            <a:t>What to get complete analysis?</a:t>
          </a:r>
        </a:p>
        <a:p>
          <a:endParaRPr lang="en-US" sz="2800"/>
        </a:p>
        <a:p>
          <a:r>
            <a:rPr lang="en-US" sz="2800"/>
            <a:t>Send mobile</a:t>
          </a:r>
          <a:r>
            <a:rPr lang="en-US" sz="2800" baseline="0"/>
            <a:t> money, Ugx. 100,000  to 0782610333 for unlock key to remove this message</a:t>
          </a:r>
          <a:endParaRPr lang="en-US" sz="28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2</xdr:row>
      <xdr:rowOff>76200</xdr:rowOff>
    </xdr:from>
    <xdr:to>
      <xdr:col>5</xdr:col>
      <xdr:colOff>400050</xdr:colOff>
      <xdr:row>19</xdr:row>
      <xdr:rowOff>323850</xdr:rowOff>
    </xdr:to>
    <xdr:sp macro="" textlink="">
      <xdr:nvSpPr>
        <xdr:cNvPr id="2" name="TextBox 1"/>
        <xdr:cNvSpPr txBox="1"/>
      </xdr:nvSpPr>
      <xdr:spPr>
        <a:xfrm>
          <a:off x="857250" y="781050"/>
          <a:ext cx="8801100" cy="548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/>
            <a:t>What to get complete analysis?</a:t>
          </a:r>
        </a:p>
        <a:p>
          <a:endParaRPr lang="en-US" sz="3200"/>
        </a:p>
        <a:p>
          <a:r>
            <a:rPr lang="en-US" sz="3200"/>
            <a:t>Send mobile</a:t>
          </a:r>
          <a:r>
            <a:rPr lang="en-US" sz="3200" baseline="0"/>
            <a:t> money, Ugx. 100,000  to 0782610333 for unlock key to remove this message</a:t>
          </a:r>
          <a:endParaRPr lang="en-US" sz="32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2590800</xdr:colOff>
      <xdr:row>3</xdr:row>
      <xdr:rowOff>30480</xdr:rowOff>
    </xdr:from>
    <xdr:to>
      <xdr:col>5</xdr:col>
      <xdr:colOff>2392680</xdr:colOff>
      <xdr:row>12</xdr:row>
      <xdr:rowOff>45720</xdr:rowOff>
    </xdr:to>
    <xdr:sp macro="" textlink="">
      <xdr:nvSpPr>
        <xdr:cNvPr id="2" name="TextBox 1"/>
        <xdr:cNvSpPr txBox="1"/>
      </xdr:nvSpPr>
      <xdr:spPr>
        <a:xfrm>
          <a:off x="2590800" y="2225040"/>
          <a:ext cx="10728960" cy="32156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What to get complete analysis?</a:t>
          </a:r>
        </a:p>
        <a:p>
          <a:endParaRPr lang="en-US" sz="1100"/>
        </a:p>
        <a:p>
          <a:r>
            <a:rPr lang="en-US" sz="1100"/>
            <a:t>Send mobile</a:t>
          </a:r>
          <a:r>
            <a:rPr lang="en-US" sz="1100" baseline="0"/>
            <a:t> money, Ugx. 100,000  to 0782610333 for unlock key to remove this message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="60" zoomScaleNormal="60" workbookViewId="0">
      <selection activeCell="E19" sqref="E19"/>
    </sheetView>
  </sheetViews>
  <sheetFormatPr defaultColWidth="26.6640625" defaultRowHeight="20.399999999999999" x14ac:dyDescent="0.35"/>
  <cols>
    <col min="1" max="1" width="53.33203125" style="2" customWidth="1"/>
    <col min="2" max="2" width="29.5546875" style="2" bestFit="1" customWidth="1"/>
    <col min="3" max="3" width="11.44140625" style="2" customWidth="1"/>
    <col min="4" max="16384" width="26.6640625" style="2"/>
  </cols>
  <sheetData>
    <row r="1" spans="1:3" ht="21" x14ac:dyDescent="0.4">
      <c r="A1" s="1" t="s">
        <v>1</v>
      </c>
    </row>
    <row r="2" spans="1:3" ht="21" x14ac:dyDescent="0.4">
      <c r="A2" s="1"/>
      <c r="C2" s="8" t="s">
        <v>2</v>
      </c>
    </row>
    <row r="3" spans="1:3" x14ac:dyDescent="0.35">
      <c r="A3" s="2" t="s">
        <v>6</v>
      </c>
      <c r="C3" s="100">
        <v>209</v>
      </c>
    </row>
    <row r="4" spans="1:3" x14ac:dyDescent="0.35">
      <c r="A4" s="2" t="s">
        <v>16</v>
      </c>
      <c r="C4" s="101">
        <v>502</v>
      </c>
    </row>
    <row r="6" spans="1:3" x14ac:dyDescent="0.35">
      <c r="A6" s="2" t="s">
        <v>7</v>
      </c>
      <c r="B6" s="3">
        <v>5000000</v>
      </c>
    </row>
    <row r="7" spans="1:3" x14ac:dyDescent="0.35">
      <c r="A7" s="2" t="s">
        <v>3</v>
      </c>
      <c r="B7" s="4">
        <v>2.1000000000000001E-2</v>
      </c>
    </row>
    <row r="8" spans="1:3" x14ac:dyDescent="0.35">
      <c r="B8" s="5">
        <f>B6*B7</f>
        <v>105000</v>
      </c>
    </row>
    <row r="9" spans="1:3" x14ac:dyDescent="0.35">
      <c r="A9" s="2" t="s">
        <v>0</v>
      </c>
      <c r="B9" s="6">
        <f>B6-B8</f>
        <v>4895000</v>
      </c>
    </row>
    <row r="11" spans="1:3" x14ac:dyDescent="0.35">
      <c r="A11" s="7" t="s">
        <v>5</v>
      </c>
      <c r="B11" s="5">
        <f>B9/C3</f>
        <v>23421.052631578947</v>
      </c>
      <c r="C11" s="2" t="s">
        <v>18</v>
      </c>
    </row>
    <row r="13" spans="1:3" x14ac:dyDescent="0.35">
      <c r="A13" s="2" t="s">
        <v>17</v>
      </c>
      <c r="B13" s="6">
        <f>B11*C4</f>
        <v>11757368.421052631</v>
      </c>
    </row>
    <row r="15" spans="1:3" x14ac:dyDescent="0.35">
      <c r="A15" s="2" t="s">
        <v>20</v>
      </c>
      <c r="B15" s="6">
        <f>B13*B7</f>
        <v>246904.73684210525</v>
      </c>
    </row>
    <row r="17" spans="1:4" x14ac:dyDescent="0.35">
      <c r="A17" s="7" t="s">
        <v>4</v>
      </c>
      <c r="B17" s="5">
        <f>B8+B15</f>
        <v>351904.73684210528</v>
      </c>
    </row>
    <row r="19" spans="1:4" x14ac:dyDescent="0.35">
      <c r="A19" s="2" t="s">
        <v>8</v>
      </c>
    </row>
    <row r="20" spans="1:4" ht="24.6" x14ac:dyDescent="0.4">
      <c r="A20" s="2" t="s">
        <v>9</v>
      </c>
      <c r="B20" s="10">
        <f>B13-B15</f>
        <v>11510463.684210526</v>
      </c>
    </row>
    <row r="21" spans="1:4" x14ac:dyDescent="0.35">
      <c r="A21" s="2" t="s">
        <v>10</v>
      </c>
      <c r="B21" s="6">
        <f>C21*B11</f>
        <v>393473.68421052629</v>
      </c>
      <c r="C21" s="2">
        <v>16.8</v>
      </c>
      <c r="D21" s="2" t="s">
        <v>11</v>
      </c>
    </row>
    <row r="23" spans="1:4" ht="21" x14ac:dyDescent="0.4">
      <c r="A23" s="1" t="s">
        <v>12</v>
      </c>
      <c r="B23" s="11">
        <f>B20+B21</f>
        <v>11903937.368421052</v>
      </c>
    </row>
    <row r="24" spans="1:4" x14ac:dyDescent="0.35">
      <c r="A24" s="2" t="s">
        <v>13</v>
      </c>
      <c r="B24" s="6">
        <f>B23-B6</f>
        <v>6903937.3684210517</v>
      </c>
    </row>
    <row r="25" spans="1:4" ht="21" x14ac:dyDescent="0.4">
      <c r="A25" s="2" t="s">
        <v>14</v>
      </c>
      <c r="B25" s="13">
        <f>B24/B6</f>
        <v>1.3807874736842103</v>
      </c>
    </row>
    <row r="27" spans="1:4" x14ac:dyDescent="0.35">
      <c r="A27" s="2" t="s">
        <v>15</v>
      </c>
    </row>
    <row r="30" spans="1:4" x14ac:dyDescent="0.35">
      <c r="A30" s="103" t="s">
        <v>102</v>
      </c>
    </row>
    <row r="31" spans="1:4" x14ac:dyDescent="0.35">
      <c r="A31" s="2" t="s">
        <v>103</v>
      </c>
    </row>
    <row r="32" spans="1:4" x14ac:dyDescent="0.35">
      <c r="A32" s="2" t="s">
        <v>104</v>
      </c>
    </row>
    <row r="33" spans="1:2" x14ac:dyDescent="0.35">
      <c r="A33" s="2" t="s">
        <v>105</v>
      </c>
    </row>
    <row r="35" spans="1:2" x14ac:dyDescent="0.35">
      <c r="A35" s="103" t="s">
        <v>106</v>
      </c>
    </row>
    <row r="36" spans="1:2" x14ac:dyDescent="0.35">
      <c r="A36" s="2" t="s">
        <v>107</v>
      </c>
      <c r="B36" s="16">
        <v>1.7000000000000001E-2</v>
      </c>
    </row>
    <row r="37" spans="1:2" x14ac:dyDescent="0.35">
      <c r="A37" s="2" t="s">
        <v>108</v>
      </c>
      <c r="B37" s="16">
        <v>1.4E-3</v>
      </c>
    </row>
    <row r="38" spans="1:2" x14ac:dyDescent="0.35">
      <c r="A38" s="2" t="s">
        <v>109</v>
      </c>
      <c r="B38" s="16">
        <v>1.4E-3</v>
      </c>
    </row>
    <row r="39" spans="1:2" x14ac:dyDescent="0.35">
      <c r="A39" s="2" t="s">
        <v>110</v>
      </c>
      <c r="B39" s="16">
        <v>2.0000000000000001E-4</v>
      </c>
    </row>
    <row r="40" spans="1:2" x14ac:dyDescent="0.35">
      <c r="A40" s="2" t="s">
        <v>111</v>
      </c>
      <c r="B40" s="16">
        <v>8.0000000000000004E-4</v>
      </c>
    </row>
    <row r="41" spans="1:2" x14ac:dyDescent="0.35">
      <c r="A41" s="2" t="s">
        <v>112</v>
      </c>
      <c r="B41" s="16">
        <v>2.0000000000000001E-4</v>
      </c>
    </row>
    <row r="43" spans="1:2" x14ac:dyDescent="0.35">
      <c r="A43" s="2" t="s">
        <v>113</v>
      </c>
      <c r="B43" s="4">
        <f>SUM(B36:B41)</f>
        <v>2.0999999999999994E-2</v>
      </c>
    </row>
  </sheetData>
  <sheetProtection password="8929" sheet="1" objects="1" scenarios="1" selectLockedCells="1" selectUnlockedCells="1"/>
  <pageMargins left="0.7" right="0.7" top="0.75" bottom="0.75" header="0.3" footer="0.3"/>
  <pageSetup paperSize="9" scale="73" orientation="portrait" r:id="rId1"/>
  <headerFooter>
    <oddHeader>&amp;A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zoomScale="70" zoomScaleNormal="70" workbookViewId="0">
      <selection activeCell="I9" sqref="I9"/>
    </sheetView>
  </sheetViews>
  <sheetFormatPr defaultColWidth="9.109375" defaultRowHeight="20.399999999999999" x14ac:dyDescent="0.35"/>
  <cols>
    <col min="1" max="1" width="38.44140625" style="2" customWidth="1"/>
    <col min="2" max="2" width="25.44140625" style="2" customWidth="1"/>
    <col min="3" max="16384" width="9.109375" style="2"/>
  </cols>
  <sheetData>
    <row r="1" spans="1:2" ht="22.8" x14ac:dyDescent="0.4">
      <c r="A1" s="15" t="s">
        <v>19</v>
      </c>
    </row>
    <row r="2" spans="1:2" x14ac:dyDescent="0.35">
      <c r="A2" s="2" t="s">
        <v>21</v>
      </c>
    </row>
    <row r="3" spans="1:2" x14ac:dyDescent="0.35">
      <c r="A3" s="2" t="s">
        <v>22</v>
      </c>
    </row>
    <row r="4" spans="1:2" x14ac:dyDescent="0.35">
      <c r="A4" s="2" t="s">
        <v>23</v>
      </c>
    </row>
    <row r="6" spans="1:2" x14ac:dyDescent="0.35">
      <c r="A6" s="24" t="s">
        <v>24</v>
      </c>
      <c r="B6" s="25">
        <v>5.0000000000000001E-4</v>
      </c>
    </row>
    <row r="7" spans="1:2" x14ac:dyDescent="0.35">
      <c r="B7" s="16"/>
    </row>
    <row r="8" spans="1:2" x14ac:dyDescent="0.35">
      <c r="A8" s="2" t="s">
        <v>28</v>
      </c>
      <c r="B8" s="19">
        <f>'1. Shares'!B6</f>
        <v>5000000</v>
      </c>
    </row>
    <row r="9" spans="1:2" ht="61.2" x14ac:dyDescent="0.35">
      <c r="A9" s="17" t="s">
        <v>25</v>
      </c>
      <c r="B9" s="20">
        <v>600000</v>
      </c>
    </row>
    <row r="10" spans="1:2" x14ac:dyDescent="0.35">
      <c r="B10" s="21"/>
    </row>
    <row r="11" spans="1:2" ht="40.799999999999997" x14ac:dyDescent="0.35">
      <c r="A11" s="18" t="s">
        <v>26</v>
      </c>
      <c r="B11" s="22">
        <v>0.05</v>
      </c>
    </row>
    <row r="12" spans="1:2" x14ac:dyDescent="0.35">
      <c r="B12" s="21"/>
    </row>
    <row r="13" spans="1:2" x14ac:dyDescent="0.35">
      <c r="A13" s="28" t="s">
        <v>27</v>
      </c>
      <c r="B13" s="29">
        <f>B8*B11</f>
        <v>250000</v>
      </c>
    </row>
    <row r="14" spans="1:2" x14ac:dyDescent="0.35">
      <c r="A14" s="28" t="s">
        <v>31</v>
      </c>
      <c r="B14" s="29">
        <f>B8*B6</f>
        <v>2500</v>
      </c>
    </row>
    <row r="15" spans="1:2" x14ac:dyDescent="0.35">
      <c r="A15" s="9" t="s">
        <v>32</v>
      </c>
      <c r="B15" s="23">
        <f>B13-B14</f>
        <v>247500</v>
      </c>
    </row>
    <row r="16" spans="1:2" ht="40.799999999999997" x14ac:dyDescent="0.35">
      <c r="A16" s="26" t="s">
        <v>30</v>
      </c>
      <c r="B16" s="27">
        <f>B15/B8*4</f>
        <v>0.19800000000000001</v>
      </c>
    </row>
  </sheetData>
  <sheetProtection password="8929" sheet="1" objects="1" scenarios="1"/>
  <pageMargins left="0.7" right="0.7" top="0.75" bottom="0.75" header="0.3" footer="0.3"/>
  <pageSetup orientation="portrait" r:id="rId1"/>
  <headerFooter>
    <oddHeader>&amp;C&amp;A</oddHeader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70" zoomScaleNormal="70" workbookViewId="0">
      <selection activeCell="F12" sqref="F12"/>
    </sheetView>
  </sheetViews>
  <sheetFormatPr defaultColWidth="9.109375" defaultRowHeight="22.8" x14ac:dyDescent="0.4"/>
  <cols>
    <col min="1" max="1" width="54" style="12" customWidth="1"/>
    <col min="2" max="2" width="25.5546875" style="33" customWidth="1"/>
    <col min="3" max="16384" width="9.109375" style="12"/>
  </cols>
  <sheetData>
    <row r="1" spans="1:4" x14ac:dyDescent="0.4">
      <c r="A1" s="15" t="s">
        <v>55</v>
      </c>
    </row>
    <row r="3" spans="1:4" x14ac:dyDescent="0.4">
      <c r="A3" s="40" t="s">
        <v>33</v>
      </c>
      <c r="B3" s="41">
        <f>'1. Shares'!B6</f>
        <v>5000000</v>
      </c>
    </row>
    <row r="4" spans="1:4" x14ac:dyDescent="0.4">
      <c r="A4" s="12" t="s">
        <v>34</v>
      </c>
    </row>
    <row r="5" spans="1:4" x14ac:dyDescent="0.4">
      <c r="A5" s="12" t="s">
        <v>35</v>
      </c>
      <c r="B5" s="34">
        <v>0.1</v>
      </c>
    </row>
    <row r="7" spans="1:4" x14ac:dyDescent="0.4">
      <c r="A7" s="31" t="s">
        <v>36</v>
      </c>
      <c r="B7" s="35">
        <v>50000</v>
      </c>
    </row>
    <row r="8" spans="1:4" x14ac:dyDescent="0.4">
      <c r="A8" s="12" t="s">
        <v>37</v>
      </c>
      <c r="B8" s="36">
        <v>1000000</v>
      </c>
    </row>
    <row r="10" spans="1:4" x14ac:dyDescent="0.4">
      <c r="A10" s="32" t="s">
        <v>39</v>
      </c>
      <c r="B10" s="37">
        <f>B3*B5</f>
        <v>500000</v>
      </c>
    </row>
    <row r="11" spans="1:4" x14ac:dyDescent="0.4">
      <c r="A11" s="12" t="s">
        <v>32</v>
      </c>
      <c r="B11" s="38">
        <f>B10-B7</f>
        <v>450000</v>
      </c>
    </row>
    <row r="12" spans="1:4" x14ac:dyDescent="0.4">
      <c r="A12" s="39" t="s">
        <v>40</v>
      </c>
      <c r="B12" s="96">
        <f>B11/B3</f>
        <v>0.09</v>
      </c>
    </row>
    <row r="13" spans="1:4" x14ac:dyDescent="0.4">
      <c r="D13" s="106"/>
    </row>
    <row r="14" spans="1:4" x14ac:dyDescent="0.4">
      <c r="D14" s="106"/>
    </row>
  </sheetData>
  <sheetProtection password="8929" sheet="1" objects="1" scenarios="1"/>
  <pageMargins left="0.7" right="0.7" top="0.75" bottom="0.75" header="0.3" footer="0.3"/>
  <pageSetup orientation="portrait" r:id="rId1"/>
  <headerFooter>
    <oddHeader>&amp;A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zoomScale="50" zoomScaleNormal="50" workbookViewId="0">
      <selection activeCell="F10" sqref="F10"/>
    </sheetView>
  </sheetViews>
  <sheetFormatPr defaultColWidth="9.109375" defaultRowHeight="27.6" x14ac:dyDescent="0.45"/>
  <cols>
    <col min="1" max="1" width="50.44140625" style="14" customWidth="1"/>
    <col min="2" max="2" width="27" style="14" customWidth="1"/>
    <col min="3" max="3" width="25.5546875" style="14" customWidth="1"/>
    <col min="4" max="4" width="22" style="14" customWidth="1"/>
    <col min="5" max="5" width="26.5546875" style="14" customWidth="1"/>
    <col min="6" max="6" width="35.88671875" style="14" customWidth="1"/>
    <col min="7" max="16384" width="9.109375" style="14"/>
  </cols>
  <sheetData>
    <row r="1" spans="1:6" ht="28.2" x14ac:dyDescent="0.5">
      <c r="A1" s="42" t="s">
        <v>56</v>
      </c>
    </row>
    <row r="3" spans="1:6" s="89" customFormat="1" ht="116.25" customHeight="1" x14ac:dyDescent="0.25">
      <c r="A3" s="94" t="s">
        <v>41</v>
      </c>
      <c r="B3" s="94" t="s">
        <v>43</v>
      </c>
      <c r="C3" s="94" t="s">
        <v>89</v>
      </c>
      <c r="D3" s="94" t="s">
        <v>88</v>
      </c>
      <c r="E3" s="94" t="s">
        <v>91</v>
      </c>
      <c r="F3" s="94" t="s">
        <v>92</v>
      </c>
    </row>
    <row r="4" spans="1:6" s="88" customFormat="1" ht="56.25" customHeight="1" x14ac:dyDescent="0.25">
      <c r="A4" s="30" t="s">
        <v>42</v>
      </c>
      <c r="B4" s="88">
        <v>10</v>
      </c>
      <c r="C4" s="92">
        <v>6000000</v>
      </c>
      <c r="D4" s="92">
        <v>500000</v>
      </c>
      <c r="E4" s="92">
        <v>50510167.969999999</v>
      </c>
      <c r="F4" s="93">
        <v>68693828</v>
      </c>
    </row>
    <row r="5" spans="1:6" ht="10.5" customHeight="1" x14ac:dyDescent="0.45"/>
    <row r="6" spans="1:6" x14ac:dyDescent="0.45">
      <c r="A6" s="14" t="s">
        <v>90</v>
      </c>
      <c r="C6" s="43">
        <f>B4*C4</f>
        <v>60000000</v>
      </c>
    </row>
    <row r="7" spans="1:6" ht="16.5" customHeight="1" x14ac:dyDescent="0.45">
      <c r="C7" s="43"/>
    </row>
    <row r="8" spans="1:6" ht="28.2" x14ac:dyDescent="0.5">
      <c r="A8" s="90" t="s">
        <v>27</v>
      </c>
      <c r="B8" s="90"/>
      <c r="C8" s="91">
        <f>F4-C6</f>
        <v>8693828</v>
      </c>
      <c r="D8" s="43">
        <f>C8/(10*120)</f>
        <v>7244.8566666666666</v>
      </c>
    </row>
    <row r="10" spans="1:6" ht="28.2" x14ac:dyDescent="0.5">
      <c r="A10" s="44" t="s">
        <v>93</v>
      </c>
      <c r="B10" s="97">
        <f>(C8/C6)/10</f>
        <v>1.4489713333333334E-2</v>
      </c>
      <c r="C10" s="44"/>
      <c r="D10" s="95">
        <f>D8/D4</f>
        <v>1.4489713333333333E-2</v>
      </c>
    </row>
  </sheetData>
  <sheetProtection password="8929" sheet="1" objects="1" scenarios="1"/>
  <pageMargins left="0.7" right="0.7" top="0.75" bottom="0.75" header="0.3" footer="0.3"/>
  <pageSetup scale="66" orientation="landscape" r:id="rId1"/>
  <headerFooter>
    <oddHeader>&amp;F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zoomScale="50" zoomScaleNormal="50" workbookViewId="0">
      <selection activeCell="G12" sqref="G12"/>
    </sheetView>
  </sheetViews>
  <sheetFormatPr defaultColWidth="9.109375" defaultRowHeight="27.6" x14ac:dyDescent="0.45"/>
  <cols>
    <col min="1" max="1" width="69.6640625" style="14" customWidth="1"/>
    <col min="2" max="2" width="29.44140625" style="47" customWidth="1"/>
    <col min="3" max="3" width="16.44140625" style="14" customWidth="1"/>
    <col min="4" max="16384" width="9.109375" style="14"/>
  </cols>
  <sheetData>
    <row r="1" spans="1:3" ht="28.2" x14ac:dyDescent="0.5">
      <c r="A1" s="42" t="s">
        <v>57</v>
      </c>
    </row>
    <row r="3" spans="1:3" x14ac:dyDescent="0.45">
      <c r="A3" s="44" t="s">
        <v>44</v>
      </c>
      <c r="B3" s="48">
        <f>'1. Shares'!B6</f>
        <v>5000000</v>
      </c>
    </row>
    <row r="4" spans="1:3" x14ac:dyDescent="0.45">
      <c r="A4" s="14" t="s">
        <v>45</v>
      </c>
      <c r="B4" s="47">
        <v>1000</v>
      </c>
      <c r="C4" s="14" t="s">
        <v>53</v>
      </c>
    </row>
    <row r="5" spans="1:3" x14ac:dyDescent="0.45">
      <c r="A5" s="14" t="s">
        <v>46</v>
      </c>
      <c r="B5" s="49">
        <v>20000</v>
      </c>
    </row>
    <row r="6" spans="1:3" x14ac:dyDescent="0.45">
      <c r="A6" s="14" t="s">
        <v>47</v>
      </c>
      <c r="B6" s="47">
        <v>12</v>
      </c>
    </row>
    <row r="8" spans="1:3" x14ac:dyDescent="0.45">
      <c r="A8" s="53" t="s">
        <v>48</v>
      </c>
      <c r="B8" s="54">
        <f>B4*B5</f>
        <v>20000000</v>
      </c>
    </row>
    <row r="9" spans="1:3" x14ac:dyDescent="0.45">
      <c r="A9" s="14" t="s">
        <v>54</v>
      </c>
      <c r="B9" s="51">
        <v>0.2</v>
      </c>
    </row>
    <row r="10" spans="1:3" x14ac:dyDescent="0.45">
      <c r="A10" s="14" t="s">
        <v>49</v>
      </c>
      <c r="B10" s="50">
        <f>B8*B9</f>
        <v>4000000</v>
      </c>
    </row>
    <row r="11" spans="1:3" x14ac:dyDescent="0.45">
      <c r="A11" s="14" t="s">
        <v>50</v>
      </c>
      <c r="B11" s="50">
        <f>B3+B10</f>
        <v>9000000</v>
      </c>
    </row>
    <row r="12" spans="1:3" ht="28.2" x14ac:dyDescent="0.5">
      <c r="A12" s="45" t="s">
        <v>51</v>
      </c>
      <c r="B12" s="52">
        <f>B8-B11</f>
        <v>11000000</v>
      </c>
    </row>
    <row r="13" spans="1:3" x14ac:dyDescent="0.45">
      <c r="A13" s="14" t="s">
        <v>29</v>
      </c>
      <c r="B13" s="98">
        <f>B12/B3</f>
        <v>2.2000000000000002</v>
      </c>
    </row>
    <row r="15" spans="1:3" ht="28.2" x14ac:dyDescent="0.5">
      <c r="A15" s="46" t="s">
        <v>52</v>
      </c>
    </row>
  </sheetData>
  <sheetProtection password="8929" sheet="1" objects="1" scenarios="1"/>
  <pageMargins left="0.7" right="0.7" top="0.75" bottom="0.75" header="0.3" footer="0.3"/>
  <pageSetup scale="79" orientation="portrait" r:id="rId1"/>
  <headerFooter>
    <oddHeader>&amp;A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40" zoomScaleNormal="40" workbookViewId="0">
      <selection activeCell="G6" sqref="G6"/>
    </sheetView>
  </sheetViews>
  <sheetFormatPr defaultRowHeight="13.2" x14ac:dyDescent="0.25"/>
  <cols>
    <col min="1" max="1" width="76.6640625" customWidth="1"/>
    <col min="2" max="2" width="31.6640625" customWidth="1"/>
  </cols>
  <sheetData>
    <row r="1" spans="1:3" ht="28.2" x14ac:dyDescent="0.5">
      <c r="A1" s="42" t="s">
        <v>58</v>
      </c>
      <c r="B1" s="47"/>
      <c r="C1" s="14"/>
    </row>
    <row r="2" spans="1:3" ht="27.6" x14ac:dyDescent="0.45">
      <c r="A2" s="14"/>
      <c r="B2" s="47" t="s">
        <v>63</v>
      </c>
      <c r="C2" s="14"/>
    </row>
    <row r="3" spans="1:3" ht="27.6" x14ac:dyDescent="0.45">
      <c r="A3" s="44" t="s">
        <v>44</v>
      </c>
      <c r="B3" s="58">
        <f>'1. Shares'!B6</f>
        <v>5000000</v>
      </c>
      <c r="C3" s="14"/>
    </row>
    <row r="4" spans="1:3" ht="27.6" x14ac:dyDescent="0.45">
      <c r="A4" s="55" t="s">
        <v>79</v>
      </c>
      <c r="B4" s="83">
        <f>B7+B3</f>
        <v>-23800000</v>
      </c>
      <c r="C4" s="14"/>
    </row>
    <row r="5" spans="1:3" ht="27.6" x14ac:dyDescent="0.45">
      <c r="A5" s="55"/>
      <c r="B5" s="83"/>
      <c r="C5" s="14"/>
    </row>
    <row r="6" spans="1:3" ht="28.2" x14ac:dyDescent="0.5">
      <c r="A6" s="68" t="s">
        <v>59</v>
      </c>
      <c r="B6" s="57"/>
      <c r="C6" s="14"/>
    </row>
    <row r="7" spans="1:3" ht="27.6" x14ac:dyDescent="0.45">
      <c r="A7" s="55" t="s">
        <v>60</v>
      </c>
      <c r="B7" s="57">
        <f>-800000*12*3</f>
        <v>-28800000</v>
      </c>
      <c r="C7" s="14"/>
    </row>
    <row r="8" spans="1:3" ht="27.6" x14ac:dyDescent="0.45">
      <c r="A8" s="55" t="s">
        <v>61</v>
      </c>
      <c r="B8" s="57">
        <f>-100000*12</f>
        <v>-1200000</v>
      </c>
      <c r="C8" s="14"/>
    </row>
    <row r="9" spans="1:3" ht="27.6" x14ac:dyDescent="0.45">
      <c r="A9" s="55" t="s">
        <v>62</v>
      </c>
      <c r="B9" s="57">
        <f>-1000000*12</f>
        <v>-12000000</v>
      </c>
      <c r="C9" s="14"/>
    </row>
    <row r="10" spans="1:3" ht="27.6" x14ac:dyDescent="0.45">
      <c r="A10" s="55" t="s">
        <v>72</v>
      </c>
      <c r="B10" s="57">
        <f>-800000*12*2*2</f>
        <v>-38400000</v>
      </c>
      <c r="C10" s="14"/>
    </row>
    <row r="11" spans="1:3" ht="27.6" x14ac:dyDescent="0.45">
      <c r="A11" s="55" t="s">
        <v>73</v>
      </c>
      <c r="B11" s="57">
        <f>-2000000*12</f>
        <v>-24000000</v>
      </c>
      <c r="C11" s="14"/>
    </row>
    <row r="12" spans="1:3" ht="27.6" x14ac:dyDescent="0.45">
      <c r="A12" s="55" t="s">
        <v>74</v>
      </c>
      <c r="B12" s="57">
        <f>-150000*12</f>
        <v>-1800000</v>
      </c>
      <c r="C12" s="14"/>
    </row>
    <row r="13" spans="1:3" ht="27.6" x14ac:dyDescent="0.45">
      <c r="A13" s="55" t="s">
        <v>64</v>
      </c>
      <c r="B13" s="57">
        <f>-500000*12</f>
        <v>-6000000</v>
      </c>
      <c r="C13" s="14"/>
    </row>
    <row r="14" spans="1:3" ht="27.6" x14ac:dyDescent="0.45">
      <c r="A14" s="55" t="s">
        <v>77</v>
      </c>
      <c r="B14" s="57"/>
      <c r="C14" s="14"/>
    </row>
    <row r="15" spans="1:3" ht="27.6" x14ac:dyDescent="0.45">
      <c r="A15" s="55"/>
      <c r="B15" s="57"/>
      <c r="C15" s="14"/>
    </row>
    <row r="16" spans="1:3" ht="27.6" x14ac:dyDescent="0.45">
      <c r="A16" s="55" t="s">
        <v>65</v>
      </c>
      <c r="B16" s="57">
        <f>SUM(B8:B13)</f>
        <v>-83400000</v>
      </c>
      <c r="C16" s="14"/>
    </row>
    <row r="17" spans="1:4" ht="27.6" x14ac:dyDescent="0.45">
      <c r="A17" s="55"/>
      <c r="B17" s="57"/>
      <c r="C17" s="14"/>
    </row>
    <row r="18" spans="1:4" ht="27.6" x14ac:dyDescent="0.45">
      <c r="A18" s="55" t="s">
        <v>66</v>
      </c>
      <c r="B18" s="57">
        <v>40</v>
      </c>
      <c r="C18" s="14"/>
    </row>
    <row r="19" spans="1:4" ht="27.6" x14ac:dyDescent="0.45">
      <c r="A19" s="55" t="s">
        <v>67</v>
      </c>
      <c r="B19" s="57">
        <v>500000</v>
      </c>
      <c r="C19" s="14"/>
    </row>
    <row r="20" spans="1:4" ht="27.6" x14ac:dyDescent="0.45">
      <c r="A20" s="55" t="s">
        <v>68</v>
      </c>
      <c r="B20" s="57">
        <f>B18*B19</f>
        <v>20000000</v>
      </c>
      <c r="C20" s="14"/>
    </row>
    <row r="21" spans="1:4" ht="27.6" x14ac:dyDescent="0.45">
      <c r="A21" s="55" t="s">
        <v>69</v>
      </c>
      <c r="B21" s="57">
        <f>B20*4</f>
        <v>80000000</v>
      </c>
      <c r="C21" s="14"/>
    </row>
    <row r="22" spans="1:4" ht="27.6" x14ac:dyDescent="0.45">
      <c r="A22" s="55"/>
      <c r="B22" s="57"/>
      <c r="C22" s="14"/>
    </row>
    <row r="23" spans="1:4" ht="27.6" x14ac:dyDescent="0.45">
      <c r="A23" s="59" t="s">
        <v>70</v>
      </c>
      <c r="B23" s="60">
        <f>B16+B21</f>
        <v>-3400000</v>
      </c>
      <c r="C23" s="14"/>
    </row>
    <row r="24" spans="1:4" s="62" customFormat="1" ht="27.6" x14ac:dyDescent="0.45">
      <c r="A24" s="66" t="s">
        <v>71</v>
      </c>
      <c r="B24" s="67">
        <f>(B7+5000000)*0.2</f>
        <v>-4760000</v>
      </c>
      <c r="C24" s="61"/>
    </row>
    <row r="25" spans="1:4" s="65" customFormat="1" ht="27.6" x14ac:dyDescent="0.45">
      <c r="A25" s="69" t="s">
        <v>75</v>
      </c>
      <c r="B25" s="70">
        <f>B23+B24</f>
        <v>-8160000</v>
      </c>
    </row>
    <row r="26" spans="1:4" ht="28.2" x14ac:dyDescent="0.5">
      <c r="A26" s="71" t="s">
        <v>76</v>
      </c>
      <c r="B26" s="56"/>
      <c r="C26" s="14"/>
    </row>
    <row r="27" spans="1:4" ht="28.2" x14ac:dyDescent="0.5">
      <c r="A27" s="71"/>
      <c r="B27" s="56"/>
      <c r="C27" s="14"/>
    </row>
    <row r="28" spans="1:4" ht="27.6" x14ac:dyDescent="0.45">
      <c r="A28" s="72" t="s">
        <v>94</v>
      </c>
      <c r="B28" s="99">
        <f>-B25/B4</f>
        <v>-0.34285714285714286</v>
      </c>
      <c r="C28" s="72"/>
      <c r="D28" s="74"/>
    </row>
    <row r="29" spans="1:4" ht="27.6" x14ac:dyDescent="0.45">
      <c r="A29" s="72"/>
      <c r="B29" s="75"/>
      <c r="C29" s="72"/>
      <c r="D29" s="74"/>
    </row>
    <row r="30" spans="1:4" ht="27.6" x14ac:dyDescent="0.45">
      <c r="A30" s="72"/>
      <c r="B30" s="73"/>
      <c r="C30" s="72"/>
      <c r="D30" s="74"/>
    </row>
    <row r="31" spans="1:4" ht="27.6" x14ac:dyDescent="0.45">
      <c r="A31" s="72"/>
      <c r="B31" s="73"/>
      <c r="C31" s="72"/>
      <c r="D31" s="74"/>
    </row>
    <row r="32" spans="1:4" ht="27.6" x14ac:dyDescent="0.45">
      <c r="A32" s="72"/>
      <c r="B32" s="76"/>
      <c r="C32" s="72"/>
      <c r="D32" s="74"/>
    </row>
    <row r="33" spans="1:4" ht="27.6" x14ac:dyDescent="0.45">
      <c r="A33" s="72"/>
      <c r="B33" s="77"/>
      <c r="C33" s="72"/>
      <c r="D33" s="74"/>
    </row>
    <row r="34" spans="1:4" ht="27.6" x14ac:dyDescent="0.45">
      <c r="A34" s="72"/>
      <c r="B34" s="76"/>
      <c r="C34" s="72"/>
      <c r="D34" s="74"/>
    </row>
    <row r="35" spans="1:4" ht="27.6" x14ac:dyDescent="0.45">
      <c r="A35" s="72"/>
      <c r="B35" s="76"/>
      <c r="C35" s="72"/>
      <c r="D35" s="74"/>
    </row>
    <row r="36" spans="1:4" ht="28.2" x14ac:dyDescent="0.5">
      <c r="A36" s="80"/>
      <c r="B36" s="81"/>
      <c r="C36" s="72"/>
      <c r="D36" s="74"/>
    </row>
    <row r="37" spans="1:4" ht="27.6" x14ac:dyDescent="0.45">
      <c r="A37" s="72"/>
      <c r="B37" s="78"/>
      <c r="C37" s="72"/>
      <c r="D37" s="74"/>
    </row>
    <row r="38" spans="1:4" ht="27.6" x14ac:dyDescent="0.45">
      <c r="A38" s="72"/>
      <c r="B38" s="73"/>
      <c r="C38" s="72"/>
      <c r="D38" s="74"/>
    </row>
    <row r="39" spans="1:4" ht="28.2" x14ac:dyDescent="0.5">
      <c r="A39" s="79"/>
      <c r="B39" s="73"/>
      <c r="C39" s="72"/>
      <c r="D39" s="74"/>
    </row>
    <row r="40" spans="1:4" ht="27.6" x14ac:dyDescent="0.45">
      <c r="A40" s="72"/>
      <c r="B40" s="73"/>
      <c r="C40" s="72"/>
      <c r="D40" s="74"/>
    </row>
    <row r="41" spans="1:4" x14ac:dyDescent="0.25">
      <c r="A41" s="74"/>
      <c r="B41" s="74"/>
      <c r="C41" s="74"/>
      <c r="D41" s="74"/>
    </row>
    <row r="42" spans="1:4" x14ac:dyDescent="0.25">
      <c r="A42" s="74"/>
      <c r="B42" s="74"/>
      <c r="C42" s="74"/>
      <c r="D42" s="74"/>
    </row>
  </sheetData>
  <sheetProtection password="8929" sheet="1" objects="1" scenarios="1"/>
  <pageMargins left="0.7" right="0.7" top="0.75" bottom="0.75" header="0.3" footer="0.3"/>
  <pageSetup scale="69" orientation="landscape" r:id="rId1"/>
  <headerFooter>
    <oddHeader>&amp;A</oddHead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zoomScale="40" zoomScaleNormal="40" workbookViewId="0">
      <selection activeCell="K12" sqref="K12"/>
    </sheetView>
  </sheetViews>
  <sheetFormatPr defaultRowHeight="13.2" x14ac:dyDescent="0.25"/>
  <cols>
    <col min="1" max="1" width="76.6640625" customWidth="1"/>
    <col min="2" max="2" width="31.6640625" customWidth="1"/>
  </cols>
  <sheetData>
    <row r="1" spans="1:3" ht="28.2" x14ac:dyDescent="0.5">
      <c r="A1" s="42" t="s">
        <v>78</v>
      </c>
      <c r="B1" s="47"/>
      <c r="C1" s="14"/>
    </row>
    <row r="2" spans="1:3" ht="27.6" x14ac:dyDescent="0.45">
      <c r="A2" s="14"/>
      <c r="B2" s="47" t="s">
        <v>63</v>
      </c>
      <c r="C2" s="14"/>
    </row>
    <row r="3" spans="1:3" ht="27.6" x14ac:dyDescent="0.45">
      <c r="A3" s="44" t="s">
        <v>44</v>
      </c>
      <c r="B3" s="58">
        <f>'1. Shares'!B6</f>
        <v>5000000</v>
      </c>
      <c r="C3" s="14"/>
    </row>
    <row r="4" spans="1:3" ht="12" customHeight="1" x14ac:dyDescent="0.45">
      <c r="A4" s="55"/>
      <c r="B4" s="57"/>
      <c r="C4" s="14"/>
    </row>
    <row r="5" spans="1:3" ht="28.2" x14ac:dyDescent="0.5">
      <c r="A5" s="68" t="s">
        <v>80</v>
      </c>
      <c r="B5" s="57"/>
      <c r="C5" s="14"/>
    </row>
    <row r="6" spans="1:3" ht="27.6" x14ac:dyDescent="0.45">
      <c r="A6" s="55" t="s">
        <v>81</v>
      </c>
      <c r="B6" s="57">
        <v>50000000</v>
      </c>
      <c r="C6" s="14"/>
    </row>
    <row r="7" spans="1:3" ht="27.6" x14ac:dyDescent="0.45">
      <c r="A7" s="55" t="s">
        <v>82</v>
      </c>
      <c r="B7" s="57">
        <v>90000000</v>
      </c>
      <c r="C7" s="14"/>
    </row>
    <row r="8" spans="1:3" ht="12.75" customHeight="1" x14ac:dyDescent="0.45">
      <c r="A8" s="55"/>
      <c r="B8" s="57"/>
      <c r="C8" s="14"/>
    </row>
    <row r="9" spans="1:3" ht="27.6" x14ac:dyDescent="0.45">
      <c r="A9" s="84" t="s">
        <v>38</v>
      </c>
      <c r="B9" s="57"/>
      <c r="C9" s="14"/>
    </row>
    <row r="10" spans="1:3" ht="27.6" x14ac:dyDescent="0.45">
      <c r="A10" s="55" t="s">
        <v>83</v>
      </c>
      <c r="B10" s="57">
        <v>800000</v>
      </c>
      <c r="C10" s="14"/>
    </row>
    <row r="11" spans="1:3" ht="27.6" x14ac:dyDescent="0.45">
      <c r="A11" s="55" t="s">
        <v>84</v>
      </c>
      <c r="B11" s="57">
        <f>B10*12*3</f>
        <v>28800000</v>
      </c>
      <c r="C11" s="14"/>
    </row>
    <row r="12" spans="1:3" ht="9.75" customHeight="1" x14ac:dyDescent="0.45">
      <c r="A12" s="55"/>
      <c r="B12" s="57"/>
      <c r="C12" s="14"/>
    </row>
    <row r="13" spans="1:3" ht="27.6" x14ac:dyDescent="0.45">
      <c r="A13" s="84" t="s">
        <v>85</v>
      </c>
      <c r="B13" s="57"/>
      <c r="C13" s="14"/>
    </row>
    <row r="14" spans="1:3" ht="27.6" x14ac:dyDescent="0.45">
      <c r="A14" s="55" t="s">
        <v>71</v>
      </c>
      <c r="B14" s="57">
        <f>((B6+B7)-B3)*0.2</f>
        <v>27000000</v>
      </c>
      <c r="C14" s="14"/>
    </row>
    <row r="15" spans="1:3" ht="27.6" x14ac:dyDescent="0.45">
      <c r="A15" s="55" t="s">
        <v>97</v>
      </c>
      <c r="B15" s="57">
        <f>200000*12</f>
        <v>2400000</v>
      </c>
      <c r="C15" s="14"/>
    </row>
    <row r="16" spans="1:3" ht="27.6" x14ac:dyDescent="0.45">
      <c r="A16" s="82" t="s">
        <v>86</v>
      </c>
      <c r="B16" s="83">
        <f>B11-B14-B15</f>
        <v>-600000</v>
      </c>
      <c r="C16" s="14"/>
    </row>
    <row r="17" spans="1:3" ht="27.6" x14ac:dyDescent="0.45">
      <c r="A17" s="82" t="s">
        <v>95</v>
      </c>
      <c r="B17" s="83"/>
      <c r="C17" s="14"/>
    </row>
    <row r="18" spans="1:3" ht="27.6" x14ac:dyDescent="0.45">
      <c r="A18" s="82"/>
      <c r="B18" s="83"/>
      <c r="C18" s="14"/>
    </row>
    <row r="19" spans="1:3" ht="27.6" x14ac:dyDescent="0.45">
      <c r="A19" s="55" t="s">
        <v>96</v>
      </c>
      <c r="B19" s="102">
        <f>B16/1250000000</f>
        <v>-4.8000000000000001E-4</v>
      </c>
      <c r="C19" s="14"/>
    </row>
    <row r="20" spans="1:3" ht="27.6" x14ac:dyDescent="0.45">
      <c r="A20" s="84" t="s">
        <v>87</v>
      </c>
      <c r="B20" s="57"/>
      <c r="C20" s="14"/>
    </row>
    <row r="21" spans="1:3" ht="27.6" x14ac:dyDescent="0.45">
      <c r="A21" s="55"/>
      <c r="B21" s="57"/>
      <c r="C21" s="14"/>
    </row>
    <row r="22" spans="1:3" ht="27.6" x14ac:dyDescent="0.45">
      <c r="A22" s="55"/>
      <c r="B22" s="57"/>
      <c r="C22" s="14"/>
    </row>
    <row r="23" spans="1:3" ht="27.6" x14ac:dyDescent="0.45">
      <c r="A23" s="55"/>
      <c r="B23" s="57"/>
      <c r="C23" s="14"/>
    </row>
    <row r="24" spans="1:3" ht="27.6" x14ac:dyDescent="0.45">
      <c r="A24" s="55"/>
      <c r="B24" s="57"/>
      <c r="C24" s="14"/>
    </row>
    <row r="25" spans="1:3" ht="27.6" x14ac:dyDescent="0.45">
      <c r="A25" s="55"/>
      <c r="B25" s="57"/>
      <c r="C25" s="14"/>
    </row>
    <row r="26" spans="1:3" ht="27.6" x14ac:dyDescent="0.45">
      <c r="A26" s="55"/>
      <c r="B26" s="57"/>
      <c r="C26" s="14"/>
    </row>
    <row r="27" spans="1:3" ht="27.6" x14ac:dyDescent="0.45">
      <c r="A27" s="55"/>
      <c r="B27" s="57"/>
      <c r="C27" s="14"/>
    </row>
    <row r="28" spans="1:3" ht="27.6" x14ac:dyDescent="0.45">
      <c r="A28" s="55"/>
      <c r="B28" s="57"/>
      <c r="C28" s="14"/>
    </row>
    <row r="29" spans="1:3" ht="27.6" x14ac:dyDescent="0.45">
      <c r="A29" s="55"/>
      <c r="B29" s="57"/>
      <c r="C29" s="14"/>
    </row>
    <row r="30" spans="1:3" ht="27.6" x14ac:dyDescent="0.45">
      <c r="A30" s="85"/>
      <c r="B30" s="86"/>
      <c r="C30" s="14"/>
    </row>
    <row r="31" spans="1:3" ht="27.6" x14ac:dyDescent="0.45">
      <c r="A31" s="85"/>
      <c r="B31" s="86"/>
      <c r="C31" s="14"/>
    </row>
    <row r="32" spans="1:3" ht="27.6" x14ac:dyDescent="0.45">
      <c r="A32" s="85"/>
      <c r="B32" s="86"/>
      <c r="C32" s="14"/>
    </row>
    <row r="33" spans="1:4" ht="27.6" x14ac:dyDescent="0.45">
      <c r="A33" s="85"/>
      <c r="B33" s="86"/>
      <c r="C33" s="14"/>
    </row>
    <row r="34" spans="1:4" ht="27.6" x14ac:dyDescent="0.45">
      <c r="A34" s="85"/>
      <c r="B34" s="86"/>
      <c r="C34" s="14"/>
    </row>
    <row r="35" spans="1:4" ht="27.6" x14ac:dyDescent="0.45">
      <c r="A35" s="85"/>
      <c r="B35" s="86"/>
      <c r="C35" s="14"/>
    </row>
    <row r="36" spans="1:4" ht="27.6" x14ac:dyDescent="0.45">
      <c r="A36" s="85"/>
      <c r="B36" s="86"/>
      <c r="C36" s="14"/>
    </row>
    <row r="37" spans="1:4" ht="27.6" x14ac:dyDescent="0.45">
      <c r="A37" s="85"/>
      <c r="B37" s="86"/>
      <c r="C37" s="14"/>
    </row>
    <row r="38" spans="1:4" s="62" customFormat="1" ht="27.6" x14ac:dyDescent="0.45">
      <c r="A38" s="66"/>
      <c r="B38" s="67"/>
      <c r="C38" s="61"/>
    </row>
    <row r="39" spans="1:4" s="65" customFormat="1" ht="27.6" x14ac:dyDescent="0.45">
      <c r="A39" s="63"/>
      <c r="B39" s="64"/>
    </row>
    <row r="40" spans="1:4" ht="28.2" x14ac:dyDescent="0.5">
      <c r="A40" s="71"/>
      <c r="B40" s="87"/>
      <c r="C40" s="14"/>
    </row>
    <row r="41" spans="1:4" ht="28.2" x14ac:dyDescent="0.5">
      <c r="A41" s="71"/>
      <c r="B41" s="56"/>
      <c r="C41" s="14"/>
    </row>
    <row r="42" spans="1:4" ht="27.6" x14ac:dyDescent="0.45">
      <c r="A42" s="72"/>
      <c r="B42" s="73"/>
      <c r="C42" s="72"/>
      <c r="D42" s="74"/>
    </row>
    <row r="43" spans="1:4" ht="27.6" x14ac:dyDescent="0.45">
      <c r="A43" s="72"/>
      <c r="B43" s="75"/>
      <c r="C43" s="72"/>
      <c r="D43" s="74"/>
    </row>
    <row r="44" spans="1:4" ht="27.6" x14ac:dyDescent="0.45">
      <c r="A44" s="72"/>
      <c r="B44" s="73"/>
      <c r="C44" s="72"/>
      <c r="D44" s="74"/>
    </row>
    <row r="45" spans="1:4" ht="27.6" x14ac:dyDescent="0.45">
      <c r="A45" s="72"/>
      <c r="B45" s="73"/>
      <c r="C45" s="72"/>
      <c r="D45" s="74"/>
    </row>
    <row r="46" spans="1:4" ht="27.6" x14ac:dyDescent="0.45">
      <c r="A46" s="72"/>
      <c r="B46" s="76"/>
      <c r="C46" s="72"/>
      <c r="D46" s="74"/>
    </row>
    <row r="47" spans="1:4" ht="27.6" x14ac:dyDescent="0.45">
      <c r="A47" s="72"/>
      <c r="B47" s="77"/>
      <c r="C47" s="72"/>
      <c r="D47" s="74"/>
    </row>
    <row r="48" spans="1:4" ht="27.6" x14ac:dyDescent="0.45">
      <c r="A48" s="72"/>
      <c r="B48" s="76"/>
      <c r="C48" s="72"/>
      <c r="D48" s="74"/>
    </row>
    <row r="49" spans="1:4" ht="27.6" x14ac:dyDescent="0.45">
      <c r="A49" s="72"/>
      <c r="B49" s="76"/>
      <c r="C49" s="72"/>
      <c r="D49" s="74"/>
    </row>
    <row r="50" spans="1:4" ht="28.2" x14ac:dyDescent="0.5">
      <c r="A50" s="80"/>
      <c r="B50" s="81"/>
      <c r="C50" s="72"/>
      <c r="D50" s="74"/>
    </row>
    <row r="51" spans="1:4" ht="27.6" x14ac:dyDescent="0.45">
      <c r="A51" s="72"/>
      <c r="B51" s="78"/>
      <c r="C51" s="72"/>
      <c r="D51" s="74"/>
    </row>
    <row r="52" spans="1:4" ht="27.6" x14ac:dyDescent="0.45">
      <c r="A52" s="72"/>
      <c r="B52" s="73"/>
      <c r="C52" s="72"/>
      <c r="D52" s="74"/>
    </row>
    <row r="53" spans="1:4" ht="28.2" x14ac:dyDescent="0.5">
      <c r="A53" s="79"/>
      <c r="B53" s="73"/>
      <c r="C53" s="72"/>
      <c r="D53" s="74"/>
    </row>
    <row r="54" spans="1:4" ht="27.6" x14ac:dyDescent="0.45">
      <c r="A54" s="72"/>
      <c r="B54" s="73"/>
      <c r="C54" s="72"/>
      <c r="D54" s="74"/>
    </row>
    <row r="55" spans="1:4" x14ac:dyDescent="0.25">
      <c r="A55" s="74"/>
      <c r="B55" s="74"/>
      <c r="C55" s="74"/>
      <c r="D55" s="74"/>
    </row>
    <row r="56" spans="1:4" x14ac:dyDescent="0.25">
      <c r="A56" s="74"/>
      <c r="B56" s="74"/>
      <c r="C56" s="74"/>
      <c r="D56" s="74"/>
    </row>
  </sheetData>
  <sheetProtection password="8929" sheet="1" objects="1" scenarios="1"/>
  <pageMargins left="0.7" right="0.7" top="0.75" bottom="0.75" header="0.3" footer="0.3"/>
  <pageSetup scale="64" orientation="portrait" r:id="rId1"/>
  <headerFooter>
    <oddHeader>&amp;A</oddHead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="50" zoomScaleNormal="50" workbookViewId="0">
      <selection activeCell="H10" sqref="H10"/>
    </sheetView>
  </sheetViews>
  <sheetFormatPr defaultColWidth="9.109375" defaultRowHeight="27.6" x14ac:dyDescent="0.45"/>
  <cols>
    <col min="1" max="1" width="58" style="14" customWidth="1"/>
    <col min="2" max="2" width="27" style="14" customWidth="1"/>
    <col min="3" max="3" width="25.5546875" style="14" customWidth="1"/>
    <col min="4" max="4" width="22" style="14" customWidth="1"/>
    <col min="5" max="5" width="26.5546875" style="14" customWidth="1"/>
    <col min="6" max="6" width="35.88671875" style="14" customWidth="1"/>
    <col min="7" max="16384" width="9.109375" style="14"/>
  </cols>
  <sheetData>
    <row r="1" spans="1:6" ht="28.2" x14ac:dyDescent="0.5">
      <c r="A1" s="42" t="s">
        <v>100</v>
      </c>
    </row>
    <row r="3" spans="1:6" s="89" customFormat="1" ht="116.25" customHeight="1" x14ac:dyDescent="0.25">
      <c r="A3" s="94" t="s">
        <v>99</v>
      </c>
      <c r="B3" s="94" t="s">
        <v>43</v>
      </c>
      <c r="C3" s="94" t="s">
        <v>89</v>
      </c>
      <c r="D3" s="94" t="s">
        <v>88</v>
      </c>
      <c r="E3" s="94" t="s">
        <v>91</v>
      </c>
      <c r="F3" s="94" t="s">
        <v>92</v>
      </c>
    </row>
    <row r="4" spans="1:6" s="88" customFormat="1" ht="56.25" customHeight="1" x14ac:dyDescent="0.25">
      <c r="A4" s="30" t="s">
        <v>98</v>
      </c>
      <c r="B4" s="88">
        <v>10</v>
      </c>
      <c r="C4" s="92">
        <f>D4*12</f>
        <v>3742032</v>
      </c>
      <c r="D4" s="92">
        <v>311836</v>
      </c>
      <c r="E4" s="92">
        <v>60000000</v>
      </c>
      <c r="F4" s="93">
        <v>63288287</v>
      </c>
    </row>
    <row r="5" spans="1:6" ht="10.5" customHeight="1" x14ac:dyDescent="0.45"/>
    <row r="6" spans="1:6" x14ac:dyDescent="0.45">
      <c r="A6" s="14" t="s">
        <v>90</v>
      </c>
      <c r="C6" s="43">
        <f>B4*C4</f>
        <v>37420320</v>
      </c>
    </row>
    <row r="7" spans="1:6" ht="16.5" customHeight="1" x14ac:dyDescent="0.45">
      <c r="C7" s="43"/>
    </row>
    <row r="8" spans="1:6" ht="28.2" x14ac:dyDescent="0.5">
      <c r="A8" s="90" t="s">
        <v>27</v>
      </c>
      <c r="B8" s="90"/>
      <c r="C8" s="91">
        <f>F4-C6</f>
        <v>25867967</v>
      </c>
      <c r="D8" s="43">
        <f>C8/(10*120)</f>
        <v>21556.639166666668</v>
      </c>
    </row>
    <row r="10" spans="1:6" ht="28.2" x14ac:dyDescent="0.5">
      <c r="A10" s="44" t="s">
        <v>93</v>
      </c>
      <c r="B10" s="97">
        <f>(C8/C6)/10</f>
        <v>6.9128128781367981E-2</v>
      </c>
      <c r="C10" s="44"/>
      <c r="D10" s="95">
        <f>D8/D4</f>
        <v>6.9128128781367981E-2</v>
      </c>
    </row>
    <row r="12" spans="1:6" x14ac:dyDescent="0.45">
      <c r="A12" s="14" t="s">
        <v>101</v>
      </c>
    </row>
  </sheetData>
  <sheetProtection password="8929" sheet="1" objects="1" scenarios="1"/>
  <pageMargins left="0.7" right="0.7" top="0.75" bottom="0.75" header="0.3" footer="0.3"/>
  <pageSetup scale="64" orientation="landscape" r:id="rId1"/>
  <headerFooter>
    <oddHeader>&amp;A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70" zoomScaleNormal="70" workbookViewId="0">
      <selection activeCell="B11" sqref="B11"/>
    </sheetView>
  </sheetViews>
  <sheetFormatPr defaultColWidth="9.109375" defaultRowHeight="22.8" x14ac:dyDescent="0.4"/>
  <cols>
    <col min="1" max="1" width="57" style="12" customWidth="1"/>
    <col min="2" max="2" width="47" style="12" customWidth="1"/>
    <col min="3" max="3" width="31.6640625" style="12" customWidth="1"/>
    <col min="4" max="16384" width="9.109375" style="12"/>
  </cols>
  <sheetData>
    <row r="1" spans="1:6" x14ac:dyDescent="0.4">
      <c r="A1" s="15" t="s">
        <v>114</v>
      </c>
    </row>
    <row r="2" spans="1:6" x14ac:dyDescent="0.4">
      <c r="A2" s="15"/>
    </row>
    <row r="3" spans="1:6" x14ac:dyDescent="0.4">
      <c r="A3" s="12" t="s">
        <v>115</v>
      </c>
    </row>
    <row r="4" spans="1:6" x14ac:dyDescent="0.4">
      <c r="A4" s="12" t="s">
        <v>116</v>
      </c>
    </row>
    <row r="5" spans="1:6" x14ac:dyDescent="0.4">
      <c r="A5" s="12" t="s">
        <v>136</v>
      </c>
    </row>
    <row r="7" spans="1:6" s="105" customFormat="1" x14ac:dyDescent="0.4">
      <c r="A7" s="104" t="s">
        <v>117</v>
      </c>
      <c r="B7" s="104" t="s">
        <v>118</v>
      </c>
      <c r="C7" s="104" t="s">
        <v>125</v>
      </c>
      <c r="D7" s="104"/>
      <c r="E7" s="104"/>
      <c r="F7" s="104"/>
    </row>
    <row r="8" spans="1:6" x14ac:dyDescent="0.4">
      <c r="A8" s="12" t="s">
        <v>126</v>
      </c>
      <c r="B8" s="12" t="s">
        <v>119</v>
      </c>
      <c r="C8" s="12" t="s">
        <v>120</v>
      </c>
    </row>
    <row r="9" spans="1:6" x14ac:dyDescent="0.4">
      <c r="A9" s="12" t="s">
        <v>127</v>
      </c>
      <c r="B9" s="12" t="s">
        <v>119</v>
      </c>
      <c r="C9" s="12" t="s">
        <v>120</v>
      </c>
    </row>
    <row r="10" spans="1:6" x14ac:dyDescent="0.4">
      <c r="A10" s="12" t="s">
        <v>128</v>
      </c>
      <c r="B10" s="12" t="s">
        <v>121</v>
      </c>
      <c r="C10" s="12" t="s">
        <v>122</v>
      </c>
    </row>
    <row r="11" spans="1:6" x14ac:dyDescent="0.4">
      <c r="A11" s="12" t="s">
        <v>129</v>
      </c>
      <c r="B11" s="12" t="s">
        <v>123</v>
      </c>
      <c r="C11" s="12" t="s">
        <v>124</v>
      </c>
    </row>
    <row r="12" spans="1:6" x14ac:dyDescent="0.4">
      <c r="A12" s="12" t="s">
        <v>130</v>
      </c>
    </row>
    <row r="13" spans="1:6" x14ac:dyDescent="0.4">
      <c r="A13" s="12" t="s">
        <v>131</v>
      </c>
    </row>
    <row r="14" spans="1:6" x14ac:dyDescent="0.4">
      <c r="A14" s="12" t="s">
        <v>132</v>
      </c>
    </row>
    <row r="15" spans="1:6" x14ac:dyDescent="0.4">
      <c r="A15" s="12" t="s">
        <v>133</v>
      </c>
    </row>
    <row r="16" spans="1:6" x14ac:dyDescent="0.4">
      <c r="A16" s="12" t="s">
        <v>134</v>
      </c>
    </row>
    <row r="17" spans="1:1" x14ac:dyDescent="0.4">
      <c r="A17" s="12" t="s">
        <v>135</v>
      </c>
    </row>
    <row r="18" spans="1:1" x14ac:dyDescent="0.4">
      <c r="A18" s="12" t="s">
        <v>137</v>
      </c>
    </row>
    <row r="19" spans="1:1" x14ac:dyDescent="0.4">
      <c r="A19" s="12" t="s">
        <v>138</v>
      </c>
    </row>
    <row r="20" spans="1:1" x14ac:dyDescent="0.4">
      <c r="A20" s="12" t="s">
        <v>139</v>
      </c>
    </row>
    <row r="21" spans="1:1" x14ac:dyDescent="0.4">
      <c r="A21" s="12" t="s">
        <v>140</v>
      </c>
    </row>
    <row r="22" spans="1:1" x14ac:dyDescent="0.4">
      <c r="A22" s="12" t="s">
        <v>141</v>
      </c>
    </row>
    <row r="23" spans="1:1" x14ac:dyDescent="0.4">
      <c r="A23" s="12" t="s">
        <v>142</v>
      </c>
    </row>
    <row r="24" spans="1:1" x14ac:dyDescent="0.4">
      <c r="A24" s="12" t="s">
        <v>143</v>
      </c>
    </row>
    <row r="25" spans="1:1" x14ac:dyDescent="0.4">
      <c r="A25" s="12" t="s">
        <v>144</v>
      </c>
    </row>
    <row r="26" spans="1:1" x14ac:dyDescent="0.4">
      <c r="A26" s="12" t="s">
        <v>145</v>
      </c>
    </row>
  </sheetData>
  <sheetProtection password="8929" sheet="1" objects="1" scenarios="1"/>
  <pageMargins left="0.7" right="0.7" top="0.75" bottom="0.75" header="0.3" footer="0.3"/>
  <pageSetup scale="76" orientation="landscape" r:id="rId1"/>
  <headerFooter>
    <oddHeader>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1. Shares</vt:lpstr>
      <vt:lpstr>2. Treasury Bills</vt:lpstr>
      <vt:lpstr>3. Fixed Deposits</vt:lpstr>
      <vt:lpstr>4. Life insurance</vt:lpstr>
      <vt:lpstr>5. Book Publishing</vt:lpstr>
      <vt:lpstr>6. Nursery Biz</vt:lpstr>
      <vt:lpstr>7. Rentals</vt:lpstr>
      <vt:lpstr>8. Educn Insurance</vt:lpstr>
      <vt:lpstr>9. Other ideas</vt:lpstr>
      <vt:lpstr>'1. Shares'!Print_Area</vt:lpstr>
      <vt:lpstr>'2. Treasury Bills'!Print_Area</vt:lpstr>
      <vt:lpstr>'3. Fixed Deposits'!Print_Area</vt:lpstr>
      <vt:lpstr>'4. Life insurance'!Print_Area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Mustapha Mugisa</dc:creator>
  <cp:lastModifiedBy>DELL</cp:lastModifiedBy>
  <cp:lastPrinted>2016-10-19T06:51:53Z</cp:lastPrinted>
  <dcterms:created xsi:type="dcterms:W3CDTF">2015-02-17T13:51:02Z</dcterms:created>
  <dcterms:modified xsi:type="dcterms:W3CDTF">2016-10-19T06:52:59Z</dcterms:modified>
</cp:coreProperties>
</file>